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veen\Downloads\Titan Edge\"/>
    </mc:Choice>
  </mc:AlternateContent>
  <xr:revisionPtr revIDLastSave="0" documentId="8_{CCCCD661-BBF8-4AE4-BEF4-4CE772C376EE}" xr6:coauthVersionLast="47" xr6:coauthVersionMax="47" xr10:uidLastSave="{00000000-0000-0000-0000-000000000000}"/>
  <bookViews>
    <workbookView xWindow="-108" yWindow="-108" windowWidth="23256" windowHeight="12456" xr2:uid="{7E06EFF6-C394-4B00-A10D-68422D79F4C9}"/>
  </bookViews>
  <sheets>
    <sheet name="Discounted Cash Flo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B31" i="1"/>
  <c r="B32" i="1" s="1"/>
  <c r="B30" i="1"/>
  <c r="C22" i="1"/>
  <c r="C26" i="1" s="1"/>
  <c r="G35" i="1" l="1"/>
  <c r="G36" i="1" s="1"/>
  <c r="F22" i="1"/>
  <c r="F26" i="1" s="1"/>
  <c r="E22" i="1"/>
  <c r="E26" i="1" s="1"/>
  <c r="D22" i="1"/>
  <c r="D26" i="1" s="1"/>
  <c r="G22" i="1"/>
  <c r="G26" i="1" s="1"/>
  <c r="G41" i="1" l="1"/>
  <c r="F41" i="1" l="1"/>
  <c r="F42" i="1" s="1"/>
  <c r="G37" i="1"/>
  <c r="G38" i="1" s="1"/>
  <c r="G43" i="1" s="1"/>
  <c r="C41" i="1"/>
  <c r="C42" i="1" s="1"/>
  <c r="D41" i="1"/>
  <c r="D42" i="1" s="1"/>
  <c r="E41" i="1"/>
  <c r="E42" i="1" s="1"/>
  <c r="G42" i="1"/>
  <c r="B44" i="1" l="1"/>
  <c r="B51" i="1" s="1"/>
  <c r="B54" i="1" s="1"/>
</calcChain>
</file>

<file path=xl/sharedStrings.xml><?xml version="1.0" encoding="utf-8"?>
<sst xmlns="http://schemas.openxmlformats.org/spreadsheetml/2006/main" count="45" uniqueCount="45">
  <si>
    <t>Growth rate</t>
  </si>
  <si>
    <t>Beta</t>
  </si>
  <si>
    <t>EV/EBITDA Multiple</t>
  </si>
  <si>
    <t>Market Return</t>
  </si>
  <si>
    <t>Cost of Debt</t>
  </si>
  <si>
    <t>Equity value</t>
  </si>
  <si>
    <t>Tax Rate</t>
  </si>
  <si>
    <t>Debt value</t>
  </si>
  <si>
    <t>Period</t>
  </si>
  <si>
    <t>Free Cash Flows</t>
  </si>
  <si>
    <t>EBIT</t>
  </si>
  <si>
    <t>Tax</t>
  </si>
  <si>
    <t>D&amp;A</t>
  </si>
  <si>
    <t>CapEx</t>
  </si>
  <si>
    <t>FCF</t>
  </si>
  <si>
    <t>WACC</t>
  </si>
  <si>
    <t>Cost of Equity</t>
  </si>
  <si>
    <t>Terminal Value</t>
  </si>
  <si>
    <t>EBITDA</t>
  </si>
  <si>
    <t>Exit Multiple (EV/EBITDA)</t>
  </si>
  <si>
    <t>Perpetuity Growth</t>
  </si>
  <si>
    <t>Average</t>
  </si>
  <si>
    <t>Discounting</t>
  </si>
  <si>
    <t>Discount Factor</t>
  </si>
  <si>
    <t>Enterprise Value</t>
  </si>
  <si>
    <t>Enterprise Value to Equity Value</t>
  </si>
  <si>
    <t>Cash</t>
  </si>
  <si>
    <t>Marketable Securities</t>
  </si>
  <si>
    <t>Short term Debt</t>
  </si>
  <si>
    <t>Long term Debt</t>
  </si>
  <si>
    <t>Equity Value</t>
  </si>
  <si>
    <t>Shares Outstanding</t>
  </si>
  <si>
    <t>Implied Share Price</t>
  </si>
  <si>
    <t>Debt/Debt+Equity</t>
  </si>
  <si>
    <t>Equity/Debt+Equity</t>
  </si>
  <si>
    <t>Weighted Average Cost of Capital</t>
  </si>
  <si>
    <t>Present Value of FCF</t>
  </si>
  <si>
    <t>Present Value of Terminal Value</t>
  </si>
  <si>
    <t>Titan Edge Financial Discounted Cash Flow Template</t>
  </si>
  <si>
    <t>Assumptions</t>
  </si>
  <si>
    <t>Instructions:</t>
  </si>
  <si>
    <t>The values provided in this template are for reference purposes only and can be customized as needed by the user.</t>
  </si>
  <si>
    <t>Beta (β) measures a stock's volatility relative to the market, indicating its risk and expected return within the Capital Asset Pricing Model (CAPM).</t>
  </si>
  <si>
    <t>Risk free rate</t>
  </si>
  <si>
    <t>Non-cash Working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</si>
</sst>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"/>
    <numFmt numFmtId="166" formatCode="0.00\x"/>
    <numFmt numFmtId="167" formatCode="#,##0;\(#,##0\)"/>
    <numFmt numFmtId="168" formatCode="#,##0.00;\(#,##0.00\)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432FF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b/>
      <sz val="12"/>
      <color theme="4" tint="-0.499984740745262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D9E2F3"/>
      </patternFill>
    </fill>
    <fill>
      <patternFill patternType="solid">
        <fgColor rgb="FF0070C0"/>
        <bgColor theme="0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D9E2F3"/>
      </patternFill>
    </fill>
    <fill>
      <patternFill patternType="solid">
        <fgColor theme="5" tint="0.59999389629810485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167" fontId="1" fillId="0" borderId="1" xfId="0" applyNumberFormat="1" applyFont="1" applyBorder="1"/>
    <xf numFmtId="0" fontId="2" fillId="0" borderId="0" xfId="0" applyFont="1" applyBorder="1"/>
    <xf numFmtId="0" fontId="8" fillId="3" borderId="0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8" fillId="3" borderId="3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6" xfId="0" applyBorder="1"/>
    <xf numFmtId="0" fontId="2" fillId="0" borderId="5" xfId="0" applyFont="1" applyBorder="1"/>
    <xf numFmtId="0" fontId="0" fillId="0" borderId="0" xfId="0" applyBorder="1"/>
    <xf numFmtId="164" fontId="3" fillId="0" borderId="0" xfId="0" applyNumberFormat="1" applyFont="1" applyBorder="1"/>
    <xf numFmtId="0" fontId="4" fillId="0" borderId="0" xfId="0" applyFont="1" applyBorder="1"/>
    <xf numFmtId="167" fontId="3" fillId="0" borderId="0" xfId="0" applyNumberFormat="1" applyFont="1" applyBorder="1"/>
    <xf numFmtId="0" fontId="0" fillId="0" borderId="5" xfId="0" applyBorder="1"/>
    <xf numFmtId="0" fontId="5" fillId="0" borderId="5" xfId="0" applyFont="1" applyBorder="1" applyAlignment="1">
      <alignment horizontal="right"/>
    </xf>
    <xf numFmtId="0" fontId="5" fillId="0" borderId="0" xfId="0" applyFont="1" applyBorder="1"/>
    <xf numFmtId="0" fontId="2" fillId="0" borderId="5" xfId="0" applyFont="1" applyBorder="1" applyAlignment="1">
      <alignment horizontal="left"/>
    </xf>
    <xf numFmtId="167" fontId="2" fillId="0" borderId="0" xfId="0" applyNumberFormat="1" applyFont="1" applyBorder="1"/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67" fontId="2" fillId="0" borderId="10" xfId="0" applyNumberFormat="1" applyFont="1" applyBorder="1"/>
    <xf numFmtId="0" fontId="11" fillId="0" borderId="5" xfId="0" applyFont="1" applyBorder="1"/>
    <xf numFmtId="164" fontId="11" fillId="0" borderId="0" xfId="0" applyNumberFormat="1" applyFont="1" applyBorder="1"/>
    <xf numFmtId="0" fontId="12" fillId="0" borderId="0" xfId="0" applyFont="1" applyBorder="1"/>
    <xf numFmtId="0" fontId="11" fillId="0" borderId="0" xfId="0" applyFont="1" applyBorder="1"/>
    <xf numFmtId="165" fontId="11" fillId="0" borderId="0" xfId="0" applyNumberFormat="1" applyFont="1" applyBorder="1"/>
    <xf numFmtId="166" fontId="11" fillId="0" borderId="0" xfId="0" applyNumberFormat="1" applyFont="1" applyBorder="1"/>
    <xf numFmtId="9" fontId="11" fillId="0" borderId="0" xfId="0" applyNumberFormat="1" applyFont="1" applyBorder="1"/>
    <xf numFmtId="0" fontId="10" fillId="4" borderId="0" xfId="0" applyFont="1" applyFill="1" applyBorder="1" applyAlignment="1">
      <alignment horizontal="center"/>
    </xf>
    <xf numFmtId="0" fontId="7" fillId="6" borderId="0" xfId="0" applyFont="1" applyFill="1" applyBorder="1"/>
    <xf numFmtId="0" fontId="7" fillId="6" borderId="5" xfId="0" applyFont="1" applyFill="1" applyBorder="1"/>
    <xf numFmtId="167" fontId="13" fillId="6" borderId="0" xfId="0" applyNumberFormat="1" applyFont="1" applyFill="1" applyBorder="1"/>
    <xf numFmtId="167" fontId="13" fillId="5" borderId="0" xfId="0" applyNumberFormat="1" applyFont="1" applyFill="1" applyBorder="1"/>
    <xf numFmtId="167" fontId="2" fillId="6" borderId="0" xfId="0" applyNumberFormat="1" applyFont="1" applyFill="1" applyBorder="1"/>
    <xf numFmtId="0" fontId="7" fillId="6" borderId="5" xfId="0" applyFont="1" applyFill="1" applyBorder="1" applyAlignment="1">
      <alignment horizontal="left"/>
    </xf>
    <xf numFmtId="167" fontId="2" fillId="5" borderId="0" xfId="0" applyNumberFormat="1" applyFont="1" applyFill="1" applyBorder="1"/>
    <xf numFmtId="167" fontId="11" fillId="0" borderId="0" xfId="0" applyNumberFormat="1" applyFont="1" applyBorder="1"/>
    <xf numFmtId="167" fontId="2" fillId="7" borderId="0" xfId="0" applyNumberFormat="1" applyFont="1" applyFill="1" applyBorder="1"/>
    <xf numFmtId="167" fontId="1" fillId="7" borderId="1" xfId="0" applyNumberFormat="1" applyFont="1" applyFill="1" applyBorder="1"/>
    <xf numFmtId="10" fontId="2" fillId="7" borderId="0" xfId="0" applyNumberFormat="1" applyFont="1" applyFill="1" applyBorder="1"/>
    <xf numFmtId="10" fontId="1" fillId="7" borderId="1" xfId="0" applyNumberFormat="1" applyFont="1" applyFill="1" applyBorder="1"/>
    <xf numFmtId="168" fontId="2" fillId="7" borderId="0" xfId="0" applyNumberFormat="1" applyFont="1" applyFill="1" applyBorder="1"/>
    <xf numFmtId="168" fontId="1" fillId="7" borderId="9" xfId="0" applyNumberFormat="1" applyFont="1" applyFill="1" applyBorder="1"/>
    <xf numFmtId="0" fontId="8" fillId="3" borderId="4" xfId="0" applyFont="1" applyFill="1" applyBorder="1" applyAlignment="1">
      <alignment vertical="top"/>
    </xf>
    <xf numFmtId="0" fontId="8" fillId="3" borderId="6" xfId="0" applyFont="1" applyFill="1" applyBorder="1" applyAlignment="1">
      <alignment vertical="top"/>
    </xf>
    <xf numFmtId="0" fontId="1" fillId="2" borderId="6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2" fillId="0" borderId="6" xfId="0" applyFont="1" applyBorder="1"/>
    <xf numFmtId="0" fontId="4" fillId="0" borderId="5" xfId="0" applyFont="1" applyBorder="1"/>
    <xf numFmtId="0" fontId="7" fillId="6" borderId="6" xfId="0" applyFont="1" applyFill="1" applyBorder="1"/>
    <xf numFmtId="0" fontId="5" fillId="0" borderId="6" xfId="0" applyFont="1" applyBorder="1"/>
    <xf numFmtId="167" fontId="11" fillId="0" borderId="6" xfId="0" applyNumberFormat="1" applyFont="1" applyBorder="1"/>
    <xf numFmtId="167" fontId="2" fillId="7" borderId="6" xfId="0" applyNumberFormat="1" applyFont="1" applyFill="1" applyBorder="1"/>
    <xf numFmtId="167" fontId="1" fillId="7" borderId="12" xfId="0" applyNumberFormat="1" applyFont="1" applyFill="1" applyBorder="1"/>
    <xf numFmtId="167" fontId="2" fillId="0" borderId="6" xfId="0" applyNumberFormat="1" applyFont="1" applyBorder="1"/>
    <xf numFmtId="167" fontId="13" fillId="5" borderId="6" xfId="0" applyNumberFormat="1" applyFont="1" applyFill="1" applyBorder="1"/>
    <xf numFmtId="167" fontId="2" fillId="6" borderId="6" xfId="0" applyNumberFormat="1" applyFont="1" applyFill="1" applyBorder="1"/>
    <xf numFmtId="168" fontId="2" fillId="7" borderId="6" xfId="0" applyNumberFormat="1" applyFont="1" applyFill="1" applyBorder="1"/>
    <xf numFmtId="167" fontId="2" fillId="5" borderId="6" xfId="0" applyNumberFormat="1" applyFont="1" applyFill="1" applyBorder="1"/>
    <xf numFmtId="167" fontId="2" fillId="0" borderId="11" xfId="0" applyNumberFormat="1" applyFont="1" applyBorder="1"/>
    <xf numFmtId="0" fontId="7" fillId="4" borderId="5" xfId="0" applyFont="1" applyFill="1" applyBorder="1" applyAlignment="1">
      <alignment horizontal="left" vertical="top"/>
    </xf>
    <xf numFmtId="0" fontId="7" fillId="6" borderId="5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5" xfId="0" applyFill="1" applyBorder="1" applyAlignment="1">
      <alignment horizontal="center" vertical="top"/>
    </xf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213360</xdr:colOff>
      <xdr:row>0</xdr:row>
      <xdr:rowOff>228600</xdr:rowOff>
    </xdr:from>
    <xdr:to>
      <xdr:col>6</xdr:col>
      <xdr:colOff>106680</xdr:colOff>
      <xdr:row>4</xdr:row>
      <xdr:rowOff>563880</xdr:rowOff>
    </xdr:to>
    <xdr:pic>
      <xdr:nvPicPr>
        <xdr:cNvPr id="2" name="ember351" descr="Titan Edge Financial logo">
          <a:extLst>
            <a:ext uri="{FF2B5EF4-FFF2-40B4-BE49-F238E27FC236}">
              <a16:creationId xmlns:a16="http://schemas.microsoft.com/office/drawing/2014/main" id="{300E4CEF-A3EC-4B13-B6C8-21C6538AF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alphaModFix amt="8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88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8820" y="419100"/>
          <a:ext cx="1905000" cy="1905000"/>
        </a:xfrm>
        <a:prstGeom prst="rect">
          <a:avLst/>
        </a:prstGeom>
        <a:noFill/>
        <a:effectLst>
          <a:outerShdw blurRad="50800" dist="38100" algn="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CE805-2976-4C2E-9B37-B46D6618E79C}">
  <dimension ref="A1:G54"/>
  <sheetViews>
    <sheetView tabSelected="1" workbookViewId="0">
      <selection activeCell="J4" sqref="J4"/>
    </sheetView>
  </sheetViews>
  <sheetFormatPr defaultRowHeight="14.4" x14ac:dyDescent="0.3"/>
  <cols>
    <col min="1" max="1" width="120.5546875" style="66" bestFit="1" customWidth="1"/>
    <col min="2" max="2" width="7.5546875" style="66" bestFit="1" customWidth="1"/>
    <col min="3" max="7" width="7.33203125" style="66" bestFit="1" customWidth="1"/>
    <col min="8" max="16384" width="8.88671875" style="66"/>
  </cols>
  <sheetData>
    <row r="1" spans="1:7" ht="35.4" customHeight="1" x14ac:dyDescent="0.3">
      <c r="A1" s="4" t="s">
        <v>38</v>
      </c>
      <c r="B1" s="5"/>
      <c r="C1" s="5"/>
      <c r="D1" s="5"/>
      <c r="E1" s="5"/>
      <c r="F1" s="5"/>
      <c r="G1" s="44"/>
    </row>
    <row r="2" spans="1:7" ht="29.4" customHeight="1" x14ac:dyDescent="0.3">
      <c r="A2" s="63" t="s">
        <v>40</v>
      </c>
      <c r="B2" s="3"/>
      <c r="C2" s="3"/>
      <c r="D2" s="3"/>
      <c r="E2" s="3"/>
      <c r="F2" s="3"/>
      <c r="G2" s="45"/>
    </row>
    <row r="3" spans="1:7" ht="29.4" customHeight="1" x14ac:dyDescent="0.3">
      <c r="A3" s="64" t="s">
        <v>41</v>
      </c>
      <c r="B3" s="3"/>
      <c r="C3" s="3"/>
      <c r="D3" s="3"/>
      <c r="E3" s="3"/>
      <c r="F3" s="3"/>
      <c r="G3" s="45"/>
    </row>
    <row r="4" spans="1:7" ht="29.4" customHeight="1" x14ac:dyDescent="0.3">
      <c r="A4" s="65" t="s">
        <v>42</v>
      </c>
      <c r="B4" s="3"/>
      <c r="C4" s="3"/>
      <c r="D4" s="3"/>
      <c r="E4" s="3"/>
      <c r="F4" s="3"/>
      <c r="G4" s="45"/>
    </row>
    <row r="5" spans="1:7" ht="56.4" customHeight="1" x14ac:dyDescent="0.3">
      <c r="A5" s="6"/>
      <c r="B5" s="7"/>
      <c r="C5" s="7"/>
      <c r="D5" s="7"/>
      <c r="E5" s="7"/>
      <c r="F5" s="7"/>
      <c r="G5" s="46"/>
    </row>
    <row r="6" spans="1:7" ht="20.399999999999999" customHeight="1" x14ac:dyDescent="0.3">
      <c r="A6" s="61" t="s">
        <v>39</v>
      </c>
      <c r="B6" s="29"/>
      <c r="C6" s="29"/>
      <c r="D6" s="29"/>
      <c r="E6" s="29"/>
      <c r="F6" s="29"/>
      <c r="G6" s="47"/>
    </row>
    <row r="7" spans="1:7" ht="15.6" x14ac:dyDescent="0.3">
      <c r="A7" s="22" t="s">
        <v>0</v>
      </c>
      <c r="B7" s="23">
        <v>1.7000000000000001E-2</v>
      </c>
      <c r="C7" s="24"/>
      <c r="D7" s="25"/>
      <c r="E7" s="26"/>
      <c r="F7" s="24"/>
      <c r="G7" s="48"/>
    </row>
    <row r="8" spans="1:7" ht="15.6" x14ac:dyDescent="0.3">
      <c r="A8" s="22" t="s">
        <v>2</v>
      </c>
      <c r="B8" s="27">
        <v>7</v>
      </c>
      <c r="C8" s="24"/>
      <c r="D8" s="25"/>
      <c r="E8" s="28"/>
      <c r="F8" s="24"/>
      <c r="G8" s="48"/>
    </row>
    <row r="9" spans="1:7" ht="15.6" x14ac:dyDescent="0.3">
      <c r="A9" s="9" t="s">
        <v>4</v>
      </c>
      <c r="B9" s="28">
        <v>0.05</v>
      </c>
      <c r="C9" s="10"/>
      <c r="D9" s="12"/>
      <c r="E9" s="13"/>
      <c r="F9" s="10"/>
      <c r="G9" s="8"/>
    </row>
    <row r="10" spans="1:7" ht="15.6" x14ac:dyDescent="0.3">
      <c r="A10" s="9" t="s">
        <v>6</v>
      </c>
      <c r="B10" s="28">
        <v>0.25</v>
      </c>
      <c r="C10" s="10"/>
      <c r="D10" s="12"/>
      <c r="E10" s="13"/>
      <c r="F10" s="10"/>
      <c r="G10" s="8"/>
    </row>
    <row r="11" spans="1:7" ht="15.6" x14ac:dyDescent="0.3">
      <c r="A11" s="9" t="s">
        <v>43</v>
      </c>
      <c r="B11" s="23">
        <v>1.4999999999999999E-2</v>
      </c>
      <c r="C11" s="10"/>
      <c r="D11" s="2"/>
      <c r="E11" s="2"/>
      <c r="F11" s="10"/>
      <c r="G11" s="8"/>
    </row>
    <row r="12" spans="1:7" ht="15.6" x14ac:dyDescent="0.3">
      <c r="A12" s="22" t="s">
        <v>1</v>
      </c>
      <c r="B12" s="26">
        <v>1.3</v>
      </c>
      <c r="C12" s="10"/>
      <c r="D12" s="10"/>
      <c r="E12" s="10"/>
      <c r="F12" s="10"/>
      <c r="G12" s="8"/>
    </row>
    <row r="13" spans="1:7" ht="15.6" x14ac:dyDescent="0.3">
      <c r="A13" s="22" t="s">
        <v>3</v>
      </c>
      <c r="B13" s="28">
        <v>0.1</v>
      </c>
      <c r="C13" s="10"/>
      <c r="D13" s="10"/>
      <c r="E13" s="10"/>
      <c r="F13" s="10"/>
      <c r="G13" s="8"/>
    </row>
    <row r="14" spans="1:7" ht="15.6" x14ac:dyDescent="0.3">
      <c r="A14" s="49" t="s">
        <v>5</v>
      </c>
      <c r="B14" s="37">
        <v>17500</v>
      </c>
      <c r="C14" s="10"/>
      <c r="D14" s="10"/>
      <c r="E14" s="10"/>
      <c r="F14" s="10"/>
      <c r="G14" s="8"/>
    </row>
    <row r="15" spans="1:7" ht="15.6" x14ac:dyDescent="0.3">
      <c r="A15" s="49" t="s">
        <v>7</v>
      </c>
      <c r="B15" s="37">
        <v>15000</v>
      </c>
      <c r="C15" s="10"/>
      <c r="D15" s="10"/>
      <c r="E15" s="10"/>
      <c r="F15" s="10"/>
      <c r="G15" s="8"/>
    </row>
    <row r="16" spans="1:7" ht="15.6" x14ac:dyDescent="0.3">
      <c r="A16" s="14"/>
      <c r="B16" s="11"/>
      <c r="C16" s="10"/>
      <c r="D16" s="10"/>
      <c r="E16" s="10"/>
      <c r="F16" s="10"/>
      <c r="G16" s="8"/>
    </row>
    <row r="17" spans="1:7" x14ac:dyDescent="0.3">
      <c r="A17" s="14"/>
      <c r="B17" s="10"/>
      <c r="C17" s="10"/>
      <c r="D17" s="10"/>
      <c r="E17" s="10"/>
      <c r="F17" s="10"/>
      <c r="G17" s="8"/>
    </row>
    <row r="18" spans="1:7" ht="15.6" x14ac:dyDescent="0.3">
      <c r="A18" s="62" t="s">
        <v>8</v>
      </c>
      <c r="B18" s="30">
        <v>0</v>
      </c>
      <c r="C18" s="30">
        <v>1</v>
      </c>
      <c r="D18" s="30">
        <v>2</v>
      </c>
      <c r="E18" s="30">
        <v>3</v>
      </c>
      <c r="F18" s="30">
        <v>4</v>
      </c>
      <c r="G18" s="50">
        <v>5</v>
      </c>
    </row>
    <row r="19" spans="1:7" ht="15.6" x14ac:dyDescent="0.3">
      <c r="A19" s="15"/>
      <c r="B19" s="16"/>
      <c r="C19" s="16"/>
      <c r="D19" s="16"/>
      <c r="E19" s="16"/>
      <c r="F19" s="16"/>
      <c r="G19" s="51"/>
    </row>
    <row r="20" spans="1:7" ht="15.6" x14ac:dyDescent="0.3">
      <c r="A20" s="31" t="s">
        <v>9</v>
      </c>
      <c r="B20" s="10"/>
      <c r="C20" s="10"/>
      <c r="D20" s="10"/>
      <c r="E20" s="10"/>
      <c r="F20" s="10"/>
      <c r="G20" s="8"/>
    </row>
    <row r="21" spans="1:7" ht="15.6" x14ac:dyDescent="0.3">
      <c r="A21" s="17" t="s">
        <v>10</v>
      </c>
      <c r="B21" s="18"/>
      <c r="C21" s="37">
        <v>5000</v>
      </c>
      <c r="D21" s="37">
        <v>5200</v>
      </c>
      <c r="E21" s="37">
        <v>5400</v>
      </c>
      <c r="F21" s="37">
        <v>5500</v>
      </c>
      <c r="G21" s="52">
        <v>5500</v>
      </c>
    </row>
    <row r="22" spans="1:7" ht="15.6" x14ac:dyDescent="0.3">
      <c r="A22" s="17" t="s">
        <v>11</v>
      </c>
      <c r="B22" s="18"/>
      <c r="C22" s="38">
        <f>C21*-$B$10</f>
        <v>-1250</v>
      </c>
      <c r="D22" s="38">
        <f>D21*-$B$10</f>
        <v>-1300</v>
      </c>
      <c r="E22" s="38">
        <f>E21*-$B$10</f>
        <v>-1350</v>
      </c>
      <c r="F22" s="38">
        <f>F21*-$B$10</f>
        <v>-1375</v>
      </c>
      <c r="G22" s="53">
        <f>G21*-$B$10</f>
        <v>-1375</v>
      </c>
    </row>
    <row r="23" spans="1:7" ht="15.6" x14ac:dyDescent="0.3">
      <c r="A23" s="17" t="s">
        <v>12</v>
      </c>
      <c r="B23" s="18"/>
      <c r="C23" s="37">
        <v>325</v>
      </c>
      <c r="D23" s="37">
        <v>330</v>
      </c>
      <c r="E23" s="37">
        <v>330</v>
      </c>
      <c r="F23" s="37">
        <v>320</v>
      </c>
      <c r="G23" s="52">
        <v>320</v>
      </c>
    </row>
    <row r="24" spans="1:7" ht="15.6" x14ac:dyDescent="0.3">
      <c r="A24" s="17" t="s">
        <v>13</v>
      </c>
      <c r="B24" s="18"/>
      <c r="C24" s="37">
        <v>-1550</v>
      </c>
      <c r="D24" s="37">
        <v>-1550</v>
      </c>
      <c r="E24" s="37">
        <v>-1500</v>
      </c>
      <c r="F24" s="37">
        <v>-1500</v>
      </c>
      <c r="G24" s="52">
        <v>-1500</v>
      </c>
    </row>
    <row r="25" spans="1:7" ht="15.6" x14ac:dyDescent="0.3">
      <c r="A25" s="17" t="s">
        <v>44</v>
      </c>
      <c r="B25" s="18"/>
      <c r="C25" s="37">
        <v>-180</v>
      </c>
      <c r="D25" s="37">
        <v>-170</v>
      </c>
      <c r="E25" s="37">
        <v>-160</v>
      </c>
      <c r="F25" s="37">
        <v>-150</v>
      </c>
      <c r="G25" s="52">
        <v>-145</v>
      </c>
    </row>
    <row r="26" spans="1:7" ht="15.6" x14ac:dyDescent="0.3">
      <c r="A26" s="19" t="s">
        <v>14</v>
      </c>
      <c r="B26" s="1"/>
      <c r="C26" s="39">
        <f>SUM(C21:C25)</f>
        <v>2345</v>
      </c>
      <c r="D26" s="39">
        <f t="shared" ref="D26:G26" si="0">SUM(D21:D25)</f>
        <v>2510</v>
      </c>
      <c r="E26" s="39">
        <f t="shared" si="0"/>
        <v>2720</v>
      </c>
      <c r="F26" s="39">
        <f t="shared" si="0"/>
        <v>2795</v>
      </c>
      <c r="G26" s="54">
        <f t="shared" si="0"/>
        <v>2800</v>
      </c>
    </row>
    <row r="27" spans="1:7" ht="15.6" x14ac:dyDescent="0.3">
      <c r="A27" s="14"/>
      <c r="B27" s="18"/>
      <c r="C27" s="18"/>
      <c r="D27" s="18"/>
      <c r="E27" s="18"/>
      <c r="F27" s="18"/>
      <c r="G27" s="55"/>
    </row>
    <row r="28" spans="1:7" ht="15.6" x14ac:dyDescent="0.3">
      <c r="A28" s="31" t="s">
        <v>35</v>
      </c>
      <c r="B28" s="32"/>
      <c r="C28" s="33"/>
      <c r="D28" s="33"/>
      <c r="E28" s="33"/>
      <c r="F28" s="33"/>
      <c r="G28" s="56"/>
    </row>
    <row r="29" spans="1:7" ht="15.6" x14ac:dyDescent="0.3">
      <c r="A29" s="17" t="s">
        <v>16</v>
      </c>
      <c r="B29" s="40">
        <f>B11+B12*(B13-B11)</f>
        <v>0.1255</v>
      </c>
      <c r="C29" s="18"/>
      <c r="D29" s="18"/>
      <c r="E29" s="18"/>
      <c r="F29" s="18"/>
      <c r="G29" s="55"/>
    </row>
    <row r="30" spans="1:7" ht="15.6" x14ac:dyDescent="0.3">
      <c r="A30" s="17" t="s">
        <v>33</v>
      </c>
      <c r="B30" s="40">
        <f>B15/SUM(B14:B15)</f>
        <v>0.46153846153846156</v>
      </c>
      <c r="C30" s="18"/>
      <c r="D30" s="18"/>
      <c r="E30" s="18"/>
      <c r="F30" s="18"/>
      <c r="G30" s="55"/>
    </row>
    <row r="31" spans="1:7" ht="15.6" x14ac:dyDescent="0.3">
      <c r="A31" s="17" t="s">
        <v>34</v>
      </c>
      <c r="B31" s="40">
        <f>B14/SUM(B14:B15)</f>
        <v>0.53846153846153844</v>
      </c>
      <c r="C31" s="18"/>
      <c r="D31" s="18"/>
      <c r="E31" s="18"/>
      <c r="F31" s="18"/>
      <c r="G31" s="55"/>
    </row>
    <row r="32" spans="1:7" ht="15.6" x14ac:dyDescent="0.3">
      <c r="A32" s="19" t="s">
        <v>15</v>
      </c>
      <c r="B32" s="41">
        <f>B31*B29+B30*B9*(1-B10)</f>
        <v>8.4884615384615392E-2</v>
      </c>
      <c r="C32" s="18"/>
      <c r="D32" s="18"/>
      <c r="E32" s="18"/>
      <c r="F32" s="18"/>
      <c r="G32" s="55"/>
    </row>
    <row r="33" spans="1:7" ht="15.6" x14ac:dyDescent="0.3">
      <c r="A33" s="14"/>
      <c r="B33" s="18"/>
      <c r="C33" s="18"/>
      <c r="D33" s="18"/>
      <c r="E33" s="18"/>
      <c r="F33" s="18"/>
      <c r="G33" s="55"/>
    </row>
    <row r="34" spans="1:7" ht="15.6" x14ac:dyDescent="0.3">
      <c r="A34" s="31" t="s">
        <v>17</v>
      </c>
      <c r="B34" s="34"/>
      <c r="C34" s="34"/>
      <c r="D34" s="34"/>
      <c r="E34" s="34"/>
      <c r="F34" s="34"/>
      <c r="G34" s="57"/>
    </row>
    <row r="35" spans="1:7" ht="15.6" x14ac:dyDescent="0.3">
      <c r="A35" s="17" t="s">
        <v>18</v>
      </c>
      <c r="B35" s="18"/>
      <c r="C35" s="18"/>
      <c r="D35" s="18"/>
      <c r="E35" s="18"/>
      <c r="F35" s="18"/>
      <c r="G35" s="53">
        <f>G21+G23</f>
        <v>5820</v>
      </c>
    </row>
    <row r="36" spans="1:7" ht="15.6" x14ac:dyDescent="0.3">
      <c r="A36" s="17" t="s">
        <v>19</v>
      </c>
      <c r="B36" s="18"/>
      <c r="C36" s="18"/>
      <c r="D36" s="18"/>
      <c r="E36" s="18"/>
      <c r="F36" s="18"/>
      <c r="G36" s="53">
        <f>G35*B8</f>
        <v>40740</v>
      </c>
    </row>
    <row r="37" spans="1:7" ht="15.6" x14ac:dyDescent="0.3">
      <c r="A37" s="17" t="s">
        <v>20</v>
      </c>
      <c r="B37" s="18"/>
      <c r="C37" s="18"/>
      <c r="D37" s="18"/>
      <c r="E37" s="18"/>
      <c r="F37" s="18"/>
      <c r="G37" s="53">
        <f>G26*(1+B7)/(B32-B7)</f>
        <v>41947.648725212457</v>
      </c>
    </row>
    <row r="38" spans="1:7" ht="15.6" x14ac:dyDescent="0.3">
      <c r="A38" s="19" t="s">
        <v>21</v>
      </c>
      <c r="B38" s="1"/>
      <c r="C38" s="1"/>
      <c r="D38" s="1"/>
      <c r="E38" s="1"/>
      <c r="F38" s="1"/>
      <c r="G38" s="54">
        <f>AVERAGE(G36:G37)</f>
        <v>41343.824362606232</v>
      </c>
    </row>
    <row r="39" spans="1:7" ht="15.6" x14ac:dyDescent="0.3">
      <c r="A39" s="14"/>
      <c r="B39" s="18"/>
      <c r="C39" s="18"/>
      <c r="D39" s="18"/>
      <c r="E39" s="18"/>
      <c r="F39" s="18"/>
      <c r="G39" s="55"/>
    </row>
    <row r="40" spans="1:7" ht="15.6" x14ac:dyDescent="0.3">
      <c r="A40" s="35" t="s">
        <v>22</v>
      </c>
      <c r="B40" s="34"/>
      <c r="C40" s="34"/>
      <c r="D40" s="34"/>
      <c r="E40" s="34"/>
      <c r="F40" s="34"/>
      <c r="G40" s="57"/>
    </row>
    <row r="41" spans="1:7" ht="15.6" x14ac:dyDescent="0.3">
      <c r="A41" s="17" t="s">
        <v>23</v>
      </c>
      <c r="B41" s="18"/>
      <c r="C41" s="42">
        <f>1/(1+$B$32)^C18</f>
        <v>0.92175701067110993</v>
      </c>
      <c r="D41" s="42">
        <f>1/(1+$B$32)^D18</f>
        <v>0.84963598672134066</v>
      </c>
      <c r="E41" s="42">
        <f>1/(1+$B$32)^E18</f>
        <v>0.78315792727886191</v>
      </c>
      <c r="F41" s="42">
        <f>1/(1+$B$32)^F18</f>
        <v>0.72188130993194621</v>
      </c>
      <c r="G41" s="58">
        <f>1/(1+$B$32)^G18</f>
        <v>0.66539915830221574</v>
      </c>
    </row>
    <row r="42" spans="1:7" ht="15.6" x14ac:dyDescent="0.3">
      <c r="A42" s="17" t="s">
        <v>36</v>
      </c>
      <c r="B42" s="18"/>
      <c r="C42" s="38">
        <f>C41*C26</f>
        <v>2161.520190023753</v>
      </c>
      <c r="D42" s="38">
        <f>D41*D26</f>
        <v>2132.5863266705651</v>
      </c>
      <c r="E42" s="38">
        <f t="shared" ref="E42:G42" si="1">E41*E26</f>
        <v>2130.1895621985045</v>
      </c>
      <c r="F42" s="38">
        <f t="shared" si="1"/>
        <v>2017.6582612597897</v>
      </c>
      <c r="G42" s="53">
        <f t="shared" si="1"/>
        <v>1863.1176432462041</v>
      </c>
    </row>
    <row r="43" spans="1:7" ht="15.6" x14ac:dyDescent="0.3">
      <c r="A43" s="17" t="s">
        <v>37</v>
      </c>
      <c r="B43" s="18"/>
      <c r="C43" s="18"/>
      <c r="D43" s="18"/>
      <c r="E43" s="18"/>
      <c r="F43" s="18"/>
      <c r="G43" s="53">
        <f>G41*G38</f>
        <v>27510.145931872827</v>
      </c>
    </row>
    <row r="44" spans="1:7" ht="15.6" x14ac:dyDescent="0.3">
      <c r="A44" s="19" t="s">
        <v>24</v>
      </c>
      <c r="B44" s="39">
        <f>SUM(C42:G43)</f>
        <v>37815.217915271642</v>
      </c>
      <c r="C44" s="18"/>
      <c r="D44" s="18"/>
      <c r="E44" s="18"/>
      <c r="F44" s="18"/>
      <c r="G44" s="55"/>
    </row>
    <row r="45" spans="1:7" ht="15.6" x14ac:dyDescent="0.3">
      <c r="A45" s="14"/>
      <c r="B45" s="10"/>
      <c r="C45" s="18"/>
      <c r="D45" s="18"/>
      <c r="E45" s="18"/>
      <c r="F45" s="18"/>
      <c r="G45" s="55"/>
    </row>
    <row r="46" spans="1:7" ht="15.6" x14ac:dyDescent="0.3">
      <c r="A46" s="31" t="s">
        <v>25</v>
      </c>
      <c r="B46" s="34"/>
      <c r="C46" s="36"/>
      <c r="D46" s="36"/>
      <c r="E46" s="36"/>
      <c r="F46" s="36"/>
      <c r="G46" s="59"/>
    </row>
    <row r="47" spans="1:7" ht="15.6" x14ac:dyDescent="0.3">
      <c r="A47" s="17" t="s">
        <v>26</v>
      </c>
      <c r="B47" s="37">
        <v>500</v>
      </c>
      <c r="C47" s="18"/>
      <c r="D47" s="18"/>
      <c r="E47" s="18"/>
      <c r="F47" s="18"/>
      <c r="G47" s="55"/>
    </row>
    <row r="48" spans="1:7" ht="15.6" x14ac:dyDescent="0.3">
      <c r="A48" s="17" t="s">
        <v>27</v>
      </c>
      <c r="B48" s="37">
        <v>4500</v>
      </c>
      <c r="C48" s="18"/>
      <c r="D48" s="18"/>
      <c r="E48" s="18"/>
      <c r="F48" s="18"/>
      <c r="G48" s="55"/>
    </row>
    <row r="49" spans="1:7" ht="15.6" x14ac:dyDescent="0.3">
      <c r="A49" s="17" t="s">
        <v>28</v>
      </c>
      <c r="B49" s="37">
        <v>3650</v>
      </c>
      <c r="C49" s="18"/>
      <c r="D49" s="18"/>
      <c r="E49" s="18"/>
      <c r="F49" s="18"/>
      <c r="G49" s="55"/>
    </row>
    <row r="50" spans="1:7" ht="15.6" x14ac:dyDescent="0.3">
      <c r="A50" s="17" t="s">
        <v>29</v>
      </c>
      <c r="B50" s="37">
        <v>16540</v>
      </c>
      <c r="C50" s="18"/>
      <c r="D50" s="18"/>
      <c r="E50" s="18"/>
      <c r="F50" s="18"/>
      <c r="G50" s="55"/>
    </row>
    <row r="51" spans="1:7" ht="15.6" x14ac:dyDescent="0.3">
      <c r="A51" s="19" t="s">
        <v>30</v>
      </c>
      <c r="B51" s="39">
        <f>B44+B47+B48-B49-B50</f>
        <v>22625.217915271642</v>
      </c>
      <c r="C51" s="18"/>
      <c r="D51" s="18"/>
      <c r="E51" s="18"/>
      <c r="F51" s="18"/>
      <c r="G51" s="55"/>
    </row>
    <row r="52" spans="1:7" ht="15.6" x14ac:dyDescent="0.3">
      <c r="A52" s="14"/>
      <c r="B52" s="18"/>
      <c r="C52" s="18"/>
      <c r="D52" s="18"/>
      <c r="E52" s="18"/>
      <c r="F52" s="18"/>
      <c r="G52" s="55"/>
    </row>
    <row r="53" spans="1:7" ht="15.6" x14ac:dyDescent="0.3">
      <c r="A53" s="17" t="s">
        <v>31</v>
      </c>
      <c r="B53" s="37">
        <v>1000</v>
      </c>
      <c r="C53" s="18"/>
      <c r="D53" s="18"/>
      <c r="E53" s="18"/>
      <c r="F53" s="18"/>
      <c r="G53" s="55"/>
    </row>
    <row r="54" spans="1:7" ht="16.2" thickBot="1" x14ac:dyDescent="0.35">
      <c r="A54" s="20" t="s">
        <v>32</v>
      </c>
      <c r="B54" s="43">
        <f>B51/B53</f>
        <v>22.625217915271641</v>
      </c>
      <c r="C54" s="21"/>
      <c r="D54" s="21"/>
      <c r="E54" s="21"/>
      <c r="F54" s="21"/>
      <c r="G54" s="6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Discounted 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Shashikumar Gadusu</dc:creator>
  <cp:lastModifiedBy>Shashikumar Gadusu</cp:lastModifiedBy>
  <dcterms:created xsi:type="dcterms:W3CDTF">2025-02-17T02:15:44Z</dcterms:created>
  <dcterms:modified xsi:type="dcterms:W3CDTF">2025-02-17T06:19:19Z</dcterms:modified>
</cp:coreProperties>
</file>